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anport/Documents/GitHub/Elementary-Business-Analytics-Case-Book/MicroSlo_Optimal_Price_Advertising/"/>
    </mc:Choice>
  </mc:AlternateContent>
  <xr:revisionPtr revIDLastSave="0" documentId="8_{D801EE13-FB3F-9D4E-BCE2-9148EE426546}" xr6:coauthVersionLast="45" xr6:coauthVersionMax="45" xr10:uidLastSave="{00000000-0000-0000-0000-000000000000}"/>
  <bookViews>
    <workbookView xWindow="-38040" yWindow="-1300" windowWidth="21520" windowHeight="15540" tabRatio="500" xr2:uid="{00000000-000D-0000-FFFF-FFFF00000000}"/>
  </bookViews>
  <sheets>
    <sheet name="ProForma" sheetId="1" r:id="rId1"/>
    <sheet name="Tax Table" sheetId="2" r:id="rId2"/>
  </sheets>
  <definedNames>
    <definedName name="monthsperyear">#REF!</definedName>
    <definedName name="solver_adj" localSheetId="0" hidden="1">ProForma!$B$4,ProForma!$C$4,ProForma!$B$6,ProForma!$C$6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ProForma!$B$4</definedName>
    <definedName name="solver_lhs2" localSheetId="0" hidden="1">ProForma!$B$6</definedName>
    <definedName name="solver_lhs3" localSheetId="0" hidden="1">ProForma!$C$4</definedName>
    <definedName name="solver_lhs4" localSheetId="0" hidden="1">ProForma!$C$6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ProForma!$D$35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taxrate">ProForma!$B$24</definedName>
    <definedName name="taxtable">'Tax Table'!$A$2:$E$9</definedName>
    <definedName name="tr">ProForma!$B$24</definedName>
    <definedName name="x">ProForma!#REF!</definedName>
    <definedName name="y">ProForma!#REF!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D1" i="1"/>
  <c r="B7" i="1"/>
  <c r="B22" i="1"/>
  <c r="B23" i="1"/>
  <c r="B27" i="1"/>
  <c r="B28" i="1"/>
  <c r="B13" i="1"/>
  <c r="C6" i="1"/>
  <c r="D6" i="1"/>
  <c r="C7" i="1"/>
  <c r="C22" i="1"/>
  <c r="C23" i="1"/>
  <c r="C27" i="1"/>
  <c r="C28" i="1"/>
  <c r="C13" i="1"/>
  <c r="D18" i="1"/>
  <c r="D19" i="1"/>
  <c r="D20" i="1"/>
  <c r="C31" i="1"/>
  <c r="C33" i="1"/>
  <c r="C35" i="1"/>
  <c r="C42" i="1"/>
  <c r="D28" i="1"/>
  <c r="D27" i="1"/>
  <c r="D29" i="1"/>
  <c r="D7" i="1"/>
  <c r="D23" i="1"/>
  <c r="B31" i="1"/>
  <c r="D22" i="1"/>
  <c r="D24" i="1"/>
  <c r="C40" i="1"/>
  <c r="C39" i="1"/>
  <c r="C41" i="1"/>
  <c r="C43" i="1"/>
  <c r="C46" i="1"/>
  <c r="D31" i="1"/>
  <c r="B33" i="1"/>
  <c r="D33" i="1"/>
  <c r="D36" i="1"/>
  <c r="B35" i="1"/>
  <c r="B40" i="1"/>
  <c r="D40" i="1"/>
  <c r="B42" i="1"/>
  <c r="D42" i="1"/>
  <c r="B39" i="1"/>
  <c r="D35" i="1"/>
  <c r="B41" i="1"/>
  <c r="B43" i="1"/>
  <c r="D41" i="1"/>
  <c r="D43" i="1"/>
  <c r="B46" i="1"/>
  <c r="D46" i="1"/>
  <c r="C47" i="1"/>
  <c r="B4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<sst xmlns="http://schemas.openxmlformats.org/spreadsheetml/2006/main" count="50" uniqueCount="46">
  <si>
    <t>year 1</t>
  </si>
  <si>
    <t>year 2</t>
  </si>
  <si>
    <t xml:space="preserve"> </t>
  </si>
  <si>
    <t>Owner</t>
  </si>
  <si>
    <t>Manager</t>
  </si>
  <si>
    <t>tax</t>
  </si>
  <si>
    <t>tax rate</t>
  </si>
  <si>
    <t>rent/month</t>
  </si>
  <si>
    <t>labor/unit</t>
  </si>
  <si>
    <t>materials/unit</t>
  </si>
  <si>
    <t>Sales staff</t>
  </si>
  <si>
    <t>Salary</t>
  </si>
  <si>
    <t>num sales staff</t>
  </si>
  <si>
    <t>cross-validation</t>
  </si>
  <si>
    <t>rent (12 months)</t>
  </si>
  <si>
    <t>Production costs</t>
  </si>
  <si>
    <t>Salary total</t>
  </si>
  <si>
    <t>Sales staff base</t>
  </si>
  <si>
    <t>Expenses Total</t>
  </si>
  <si>
    <t>Expenses</t>
  </si>
  <si>
    <t>Revenue</t>
  </si>
  <si>
    <t>Over</t>
  </si>
  <si>
    <t>But not over</t>
  </si>
  <si>
    <t>Of amount over</t>
  </si>
  <si>
    <t>____</t>
  </si>
  <si>
    <t xml:space="preserve">Flat Tax </t>
  </si>
  <si>
    <t>% Tax</t>
  </si>
  <si>
    <t>flat tax</t>
  </si>
  <si>
    <t>Gross Profit</t>
  </si>
  <si>
    <t>Tax</t>
  </si>
  <si>
    <t>Net Profit</t>
  </si>
  <si>
    <t>variable tax</t>
  </si>
  <si>
    <t>Sales Revenue</t>
  </si>
  <si>
    <t>demand change</t>
  </si>
  <si>
    <t>price increase</t>
  </si>
  <si>
    <t>-</t>
  </si>
  <si>
    <t>Input</t>
  </si>
  <si>
    <t>Fixed Costs</t>
  </si>
  <si>
    <t>Variable Costs</t>
  </si>
  <si>
    <t>Total Cost</t>
  </si>
  <si>
    <t>variable cost total/unit</t>
  </si>
  <si>
    <t xml:space="preserve">fixed costs total </t>
  </si>
  <si>
    <t>Cumulative Profit</t>
  </si>
  <si>
    <t>sales projection (Q)</t>
  </si>
  <si>
    <t>price/unit (P)</t>
  </si>
  <si>
    <t xml:space="preserve">excess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</si>
</sst>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000_);_(* \(#,##0.00000\);_(* &quot;-&quot;??_);_(@_)"/>
    <numFmt numFmtId="166" formatCode="_(* #,##0_);_(* \(#,##0\);_(* &quot;-&quot;??_);_(@_)"/>
    <numFmt numFmtId="167" formatCode="&quot;$&quot;#,##0.00"/>
    <numFmt numFmtId="168" formatCode="_(&quot;$&quot;* #,##0_);_(&quot;$&quot;* \(#,##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222222"/>
      <name val="Times"/>
      <family val="1"/>
    </font>
    <font>
      <b/>
      <sz val="13"/>
      <color rgb="FF222222"/>
      <name val="Times"/>
      <family val="1"/>
    </font>
    <font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37" fontId="1" fillId="2" borderId="2" xfId="2" applyNumberFormat="1" applyFill="1" applyBorder="1" applyProtection="1">
      <protection locked="0"/>
    </xf>
    <xf numFmtId="37" fontId="1" fillId="2" borderId="15" xfId="2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66" fontId="0" fillId="2" borderId="2" xfId="1" applyNumberFormat="1" applyFont="1" applyFill="1" applyBorder="1" applyProtection="1">
      <protection locked="0"/>
    </xf>
    <xf numFmtId="9" fontId="0" fillId="2" borderId="15" xfId="3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164" fontId="2" fillId="4" borderId="10" xfId="0" applyNumberFormat="1" applyFont="1" applyFill="1" applyBorder="1"/>
    <xf numFmtId="0" fontId="2" fillId="4" borderId="10" xfId="0" applyFont="1" applyFill="1" applyBorder="1"/>
    <xf numFmtId="0" fontId="2" fillId="0" borderId="4" xfId="0" applyFont="1" applyBorder="1"/>
    <xf numFmtId="164" fontId="0" fillId="0" borderId="5" xfId="0" applyNumberFormat="1" applyBorder="1"/>
    <xf numFmtId="164" fontId="0" fillId="0" borderId="14" xfId="0" applyNumberFormat="1" applyBorder="1"/>
    <xf numFmtId="0" fontId="0" fillId="0" borderId="16" xfId="0" applyBorder="1"/>
    <xf numFmtId="0" fontId="0" fillId="0" borderId="7" xfId="0" applyBorder="1"/>
    <xf numFmtId="164" fontId="0" fillId="0" borderId="17" xfId="0" applyNumberFormat="1" applyBorder="1"/>
    <xf numFmtId="37" fontId="1" fillId="0" borderId="2" xfId="2" applyNumberFormat="1" applyBorder="1"/>
    <xf numFmtId="0" fontId="7" fillId="0" borderId="9" xfId="0" applyFont="1" applyBorder="1"/>
    <xf numFmtId="0" fontId="0" fillId="0" borderId="17" xfId="0" applyBorder="1"/>
    <xf numFmtId="164" fontId="7" fillId="0" borderId="10" xfId="0" applyNumberFormat="1" applyFont="1" applyBorder="1"/>
    <xf numFmtId="0" fontId="0" fillId="0" borderId="27" xfId="0" applyBorder="1"/>
    <xf numFmtId="0" fontId="0" fillId="0" borderId="19" xfId="0" applyBorder="1"/>
    <xf numFmtId="0" fontId="0" fillId="0" borderId="1" xfId="0" applyBorder="1"/>
    <xf numFmtId="164" fontId="0" fillId="0" borderId="0" xfId="0" applyNumberFormat="1"/>
    <xf numFmtId="166" fontId="0" fillId="0" borderId="15" xfId="1" applyNumberFormat="1" applyFont="1" applyBorder="1"/>
    <xf numFmtId="166" fontId="0" fillId="0" borderId="17" xfId="0" applyNumberFormat="1" applyBorder="1"/>
    <xf numFmtId="164" fontId="0" fillId="0" borderId="6" xfId="0" applyNumberFormat="1" applyBorder="1"/>
    <xf numFmtId="164" fontId="0" fillId="0" borderId="18" xfId="0" applyNumberFormat="1" applyBorder="1"/>
    <xf numFmtId="164" fontId="0" fillId="0" borderId="2" xfId="0" applyNumberFormat="1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4" xfId="0" applyNumberFormat="1" applyBorder="1"/>
    <xf numFmtId="9" fontId="0" fillId="0" borderId="2" xfId="3" applyFont="1" applyBorder="1"/>
    <xf numFmtId="9" fontId="0" fillId="0" borderId="25" xfId="3" applyFont="1" applyBorder="1"/>
    <xf numFmtId="0" fontId="0" fillId="0" borderId="12" xfId="0" applyBorder="1"/>
    <xf numFmtId="164" fontId="0" fillId="0" borderId="13" xfId="0" applyNumberFormat="1" applyBorder="1"/>
    <xf numFmtId="164" fontId="0" fillId="0" borderId="28" xfId="0" applyNumberFormat="1" applyBorder="1"/>
    <xf numFmtId="0" fontId="7" fillId="0" borderId="23" xfId="0" applyFont="1" applyBorder="1"/>
    <xf numFmtId="164" fontId="7" fillId="0" borderId="21" xfId="0" applyNumberFormat="1" applyFont="1" applyBorder="1"/>
    <xf numFmtId="164" fontId="0" fillId="0" borderId="22" xfId="0" applyNumberFormat="1" applyBorder="1"/>
    <xf numFmtId="0" fontId="7" fillId="0" borderId="19" xfId="0" applyFont="1" applyBorder="1"/>
    <xf numFmtId="164" fontId="8" fillId="3" borderId="20" xfId="0" applyNumberFormat="1" applyFont="1" applyFill="1" applyBorder="1"/>
    <xf numFmtId="164" fontId="8" fillId="3" borderId="1" xfId="0" applyNumberFormat="1" applyFont="1" applyFill="1" applyBorder="1"/>
    <xf numFmtId="9" fontId="9" fillId="5" borderId="33" xfId="0" applyNumberFormat="1" applyFont="1" applyFill="1" applyBorder="1" applyAlignment="1">
      <alignment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vertical="center" wrapText="1"/>
    </xf>
    <xf numFmtId="164" fontId="9" fillId="5" borderId="32" xfId="0" applyNumberFormat="1" applyFont="1" applyFill="1" applyBorder="1" applyAlignment="1">
      <alignment vertical="center" wrapText="1"/>
    </xf>
    <xf numFmtId="164" fontId="9" fillId="5" borderId="33" xfId="0" applyNumberFormat="1" applyFont="1" applyFill="1" applyBorder="1" applyAlignment="1">
      <alignment vertical="center" wrapText="1"/>
    </xf>
    <xf numFmtId="164" fontId="9" fillId="5" borderId="34" xfId="0" applyNumberFormat="1" applyFont="1" applyFill="1" applyBorder="1" applyAlignment="1">
      <alignment vertical="center" wrapText="1"/>
    </xf>
    <xf numFmtId="164" fontId="9" fillId="5" borderId="33" xfId="2" applyNumberFormat="1" applyFont="1" applyFill="1" applyBorder="1" applyAlignment="1">
      <alignment vertical="center" wrapText="1"/>
    </xf>
    <xf numFmtId="44" fontId="0" fillId="0" borderId="2" xfId="2" applyFont="1" applyBorder="1"/>
    <xf numFmtId="164" fontId="7" fillId="0" borderId="22" xfId="0" applyNumberFormat="1" applyFont="1" applyBorder="1"/>
    <xf numFmtId="44" fontId="0" fillId="0" borderId="25" xfId="3" applyNumberFormat="1" applyFont="1" applyBorder="1"/>
    <xf numFmtId="0" fontId="7" fillId="0" borderId="35" xfId="0" applyFont="1" applyBorder="1"/>
    <xf numFmtId="0" fontId="2" fillId="0" borderId="38" xfId="0" applyFont="1" applyBorder="1"/>
    <xf numFmtId="164" fontId="0" fillId="0" borderId="3" xfId="0" applyNumberFormat="1" applyBorder="1"/>
    <xf numFmtId="0" fontId="0" fillId="0" borderId="39" xfId="0" applyBorder="1"/>
    <xf numFmtId="44" fontId="0" fillId="0" borderId="24" xfId="3" applyNumberFormat="1" applyFont="1" applyBorder="1"/>
    <xf numFmtId="164" fontId="11" fillId="6" borderId="36" xfId="0" applyNumberFormat="1" applyFont="1" applyFill="1" applyBorder="1"/>
    <xf numFmtId="164" fontId="11" fillId="6" borderId="37" xfId="0" applyNumberFormat="1" applyFont="1" applyFill="1" applyBorder="1"/>
    <xf numFmtId="0" fontId="12" fillId="0" borderId="7" xfId="0" applyFont="1" applyBorder="1"/>
    <xf numFmtId="164" fontId="12" fillId="0" borderId="8" xfId="0" applyNumberFormat="1" applyFont="1" applyBorder="1"/>
    <xf numFmtId="164" fontId="12" fillId="0" borderId="25" xfId="0" applyNumberFormat="1" applyFont="1" applyBorder="1"/>
    <xf numFmtId="164" fontId="12" fillId="0" borderId="10" xfId="0" applyNumberFormat="1" applyFont="1" applyBorder="1"/>
    <xf numFmtId="0" fontId="0" fillId="0" borderId="43" xfId="0" applyBorder="1"/>
    <xf numFmtId="0" fontId="0" fillId="0" borderId="40" xfId="0" applyBorder="1"/>
    <xf numFmtId="164" fontId="0" fillId="2" borderId="41" xfId="0" applyNumberFormat="1" applyFill="1" applyBorder="1"/>
    <xf numFmtId="9" fontId="0" fillId="2" borderId="42" xfId="3" applyFont="1" applyFill="1" applyBorder="1"/>
    <xf numFmtId="164" fontId="0" fillId="7" borderId="15" xfId="0" applyNumberFormat="1" applyFill="1" applyBorder="1" applyProtection="1">
      <protection locked="0"/>
    </xf>
    <xf numFmtId="0" fontId="0" fillId="2" borderId="0" xfId="0" applyFill="1"/>
    <xf numFmtId="0" fontId="12" fillId="0" borderId="12" xfId="0" applyFont="1" applyBorder="1"/>
    <xf numFmtId="164" fontId="12" fillId="0" borderId="13" xfId="0" applyNumberFormat="1" applyFont="1" applyBorder="1"/>
    <xf numFmtId="164" fontId="12" fillId="0" borderId="28" xfId="0" applyNumberFormat="1" applyFont="1" applyBorder="1"/>
    <xf numFmtId="164" fontId="12" fillId="0" borderId="26" xfId="0" applyNumberFormat="1" applyFont="1" applyBorder="1"/>
    <xf numFmtId="0" fontId="12" fillId="0" borderId="9" xfId="0" applyFont="1" applyBorder="1"/>
    <xf numFmtId="0" fontId="13" fillId="0" borderId="9" xfId="0" applyFont="1" applyBorder="1"/>
    <xf numFmtId="0" fontId="13" fillId="0" borderId="4" xfId="0" applyFont="1" applyBorder="1"/>
    <xf numFmtId="0" fontId="2" fillId="0" borderId="22" xfId="0" applyFont="1" applyBorder="1"/>
    <xf numFmtId="167" fontId="0" fillId="0" borderId="0" xfId="0" applyNumberFormat="1"/>
    <xf numFmtId="2" fontId="0" fillId="0" borderId="0" xfId="0" applyNumberFormat="1"/>
    <xf numFmtId="0" fontId="12" fillId="0" borderId="22" xfId="0" applyFont="1" applyBorder="1"/>
    <xf numFmtId="0" fontId="7" fillId="0" borderId="0" xfId="0" applyFont="1"/>
    <xf numFmtId="164" fontId="7" fillId="0" borderId="0" xfId="0" applyNumberFormat="1" applyFont="1"/>
    <xf numFmtId="0" fontId="12" fillId="0" borderId="2" xfId="0" applyFont="1" applyBorder="1"/>
    <xf numFmtId="164" fontId="7" fillId="0" borderId="2" xfId="0" applyNumberFormat="1" applyFont="1" applyBorder="1"/>
    <xf numFmtId="0" fontId="12" fillId="0" borderId="0" xfId="0" applyFont="1"/>
    <xf numFmtId="0" fontId="7" fillId="0" borderId="22" xfId="0" applyFont="1" applyBorder="1"/>
    <xf numFmtId="168" fontId="0" fillId="0" borderId="2" xfId="2" applyNumberFormat="1" applyFont="1" applyBorder="1"/>
  </cellXfs>
  <cellStyles count="83">
    <cellStyle name="Comma" xfId="1" builtinId="3"/>
    <cellStyle name="Currency" xfId="2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  <cellStyle name="Normal 2" xfId="4" xr:uid="{00000000-0005-0000-0000-000051000000}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7"/>
  <sheetViews>
    <sheetView tabSelected="1" topLeftCell="A4" zoomScale="110" zoomScaleNormal="110" zoomScalePageLayoutView="110" workbookViewId="0">
      <selection activeCell="E38" sqref="E38"/>
    </sheetView>
  </sheetViews>
  <sheetFormatPr baseColWidth="10" defaultColWidth="10.83203125" defaultRowHeight="16"/>
  <cols>
    <col min="1" max="1" width="21" customWidth="1"/>
    <col min="2" max="2" width="13" style="25" customWidth="1"/>
    <col min="3" max="3" width="12.5" style="25" bestFit="1" customWidth="1"/>
    <col min="4" max="4" width="13.5" customWidth="1"/>
  </cols>
  <sheetData>
    <row r="1" spans="1:5" ht="17" thickBot="1">
      <c r="B1" s="10" t="s">
        <v>0</v>
      </c>
      <c r="C1" s="10" t="s">
        <v>1</v>
      </c>
      <c r="D1" s="11" t="str">
        <f ca="1">COUNTA(INDIRECT("$B$1:" &amp; ADDRESS(ROW(),COLUMN()-1))) &amp;  " Year Total"</f>
        <v>2 Year Total</v>
      </c>
    </row>
    <row r="2" spans="1:5" ht="19">
      <c r="A2" s="79" t="s">
        <v>20</v>
      </c>
      <c r="B2" s="13"/>
      <c r="C2" s="14"/>
      <c r="D2" s="15"/>
    </row>
    <row r="3" spans="1:5">
      <c r="A3" s="68" t="s">
        <v>34</v>
      </c>
      <c r="B3" s="69" t="s">
        <v>35</v>
      </c>
      <c r="C3" s="70">
        <v>0.1</v>
      </c>
      <c r="D3" s="67"/>
      <c r="E3" s="72" t="s">
        <v>36</v>
      </c>
    </row>
    <row r="4" spans="1:5">
      <c r="A4" s="16" t="s">
        <v>44</v>
      </c>
      <c r="B4" s="1">
        <v>200</v>
      </c>
      <c r="C4" s="71">
        <f>B4*(1+C3)</f>
        <v>220.00000000000003</v>
      </c>
      <c r="D4" s="20"/>
    </row>
    <row r="5" spans="1:5">
      <c r="A5" s="16" t="s">
        <v>33</v>
      </c>
      <c r="B5" s="5">
        <v>0</v>
      </c>
      <c r="C5" s="7">
        <v>7.0000000000000007E-2</v>
      </c>
      <c r="D5" s="20"/>
    </row>
    <row r="6" spans="1:5">
      <c r="A6" s="16" t="s">
        <v>43</v>
      </c>
      <c r="B6" s="6">
        <v>2000</v>
      </c>
      <c r="C6" s="26">
        <f>(1+C5)*B6</f>
        <v>2140</v>
      </c>
      <c r="D6" s="27">
        <f>SUM(B6:C6)</f>
        <v>4140</v>
      </c>
    </row>
    <row r="7" spans="1:5">
      <c r="A7" s="63" t="s">
        <v>32</v>
      </c>
      <c r="B7" s="64">
        <f>B4*B6</f>
        <v>400000</v>
      </c>
      <c r="C7" s="64">
        <f>C4*C6</f>
        <v>470800.00000000006</v>
      </c>
      <c r="D7" s="65">
        <f>SUM(B7:C7)</f>
        <v>870800</v>
      </c>
    </row>
    <row r="8" spans="1:5">
      <c r="A8" s="73"/>
      <c r="B8" s="74"/>
      <c r="C8" s="75"/>
      <c r="D8" s="76"/>
      <c r="E8" s="81"/>
    </row>
    <row r="9" spans="1:5" ht="20" thickBot="1">
      <c r="A9" s="78" t="s">
        <v>38</v>
      </c>
      <c r="B9" s="74"/>
      <c r="C9" s="75"/>
      <c r="D9" s="76"/>
    </row>
    <row r="10" spans="1:5">
      <c r="A10" s="12" t="s">
        <v>15</v>
      </c>
      <c r="B10" s="13"/>
      <c r="C10" s="14"/>
      <c r="D10" s="15"/>
    </row>
    <row r="11" spans="1:5">
      <c r="A11" s="16" t="s">
        <v>9</v>
      </c>
      <c r="B11" s="1">
        <v>40</v>
      </c>
      <c r="C11" s="2">
        <v>35</v>
      </c>
      <c r="D11" s="20"/>
    </row>
    <row r="12" spans="1:5">
      <c r="A12" s="16" t="s">
        <v>8</v>
      </c>
      <c r="B12" s="1">
        <v>25</v>
      </c>
      <c r="C12" s="2">
        <v>29</v>
      </c>
      <c r="D12" s="20"/>
      <c r="E12" s="82"/>
    </row>
    <row r="13" spans="1:5" ht="17" thickBot="1">
      <c r="A13" s="77" t="s">
        <v>40</v>
      </c>
      <c r="B13" s="21">
        <f>SUM(B11:B12)</f>
        <v>65</v>
      </c>
      <c r="C13" s="21">
        <f>SUM(C11:C12)</f>
        <v>64</v>
      </c>
      <c r="D13" s="22"/>
    </row>
    <row r="14" spans="1:5">
      <c r="A14" s="73"/>
      <c r="B14" s="74"/>
      <c r="C14" s="75"/>
      <c r="D14" s="76"/>
    </row>
    <row r="15" spans="1:5">
      <c r="A15" s="73"/>
      <c r="B15" s="74"/>
      <c r="C15" s="75"/>
      <c r="D15" s="76"/>
    </row>
    <row r="16" spans="1:5" ht="20" thickBot="1">
      <c r="A16" s="78" t="s">
        <v>37</v>
      </c>
      <c r="B16" s="32"/>
      <c r="C16" s="33"/>
      <c r="D16" s="34"/>
    </row>
    <row r="17" spans="1:5">
      <c r="A17" s="12" t="s">
        <v>11</v>
      </c>
      <c r="B17" s="13"/>
      <c r="C17" s="14"/>
      <c r="D17" s="15"/>
    </row>
    <row r="18" spans="1:5">
      <c r="A18" s="16" t="s">
        <v>3</v>
      </c>
      <c r="B18" s="1">
        <v>80000</v>
      </c>
      <c r="C18" s="2">
        <v>80000</v>
      </c>
      <c r="D18" s="17">
        <f>SUM(B18:C18)</f>
        <v>160000</v>
      </c>
    </row>
    <row r="19" spans="1:5">
      <c r="A19" s="16" t="s">
        <v>4</v>
      </c>
      <c r="B19" s="1">
        <v>60000</v>
      </c>
      <c r="C19" s="2">
        <v>60000</v>
      </c>
      <c r="D19" s="17">
        <f>SUM(B19:C19)</f>
        <v>120000</v>
      </c>
    </row>
    <row r="20" spans="1:5">
      <c r="A20" s="16" t="s">
        <v>17</v>
      </c>
      <c r="B20" s="1">
        <v>30000</v>
      </c>
      <c r="C20" s="2">
        <v>31000</v>
      </c>
      <c r="D20" s="17">
        <f>SUM(B20:C20)</f>
        <v>61000</v>
      </c>
    </row>
    <row r="21" spans="1:5">
      <c r="A21" s="16" t="s">
        <v>12</v>
      </c>
      <c r="B21" s="3">
        <v>3</v>
      </c>
      <c r="C21" s="4">
        <v>3</v>
      </c>
      <c r="D21" s="17"/>
    </row>
    <row r="22" spans="1:5">
      <c r="A22" s="16" t="s">
        <v>10</v>
      </c>
      <c r="B22" s="18">
        <f>B21*B20</f>
        <v>90000</v>
      </c>
      <c r="C22" s="18">
        <f t="shared" ref="C22" si="0">C21*C20</f>
        <v>93000</v>
      </c>
      <c r="D22" s="17">
        <f>SUM(B22:C22)</f>
        <v>183000</v>
      </c>
    </row>
    <row r="23" spans="1:5" ht="17" thickBot="1">
      <c r="A23" s="19" t="s">
        <v>16</v>
      </c>
      <c r="B23" s="66">
        <f>SUM(B18:B19,B22)</f>
        <v>230000</v>
      </c>
      <c r="C23" s="66">
        <f>SUM(C18:C19,C22)</f>
        <v>233000</v>
      </c>
      <c r="D23" s="17">
        <f>SUM(B23:C23)</f>
        <v>463000</v>
      </c>
    </row>
    <row r="24" spans="1:5" ht="17" thickBot="1">
      <c r="B24"/>
      <c r="C24"/>
      <c r="D24" s="25">
        <f>D18+D19+D22</f>
        <v>463000</v>
      </c>
      <c r="E24" t="s">
        <v>13</v>
      </c>
    </row>
    <row r="25" spans="1:5" ht="17" thickBot="1">
      <c r="A25" s="12" t="s">
        <v>19</v>
      </c>
      <c r="B25" s="13"/>
      <c r="C25" s="28"/>
      <c r="D25" s="29"/>
    </row>
    <row r="26" spans="1:5" ht="17" thickBot="1">
      <c r="A26" s="23" t="s">
        <v>7</v>
      </c>
      <c r="B26" s="8">
        <v>3000</v>
      </c>
      <c r="C26" s="9">
        <v>3000</v>
      </c>
      <c r="D26" s="24"/>
    </row>
    <row r="27" spans="1:5">
      <c r="A27" s="37" t="s">
        <v>14</v>
      </c>
      <c r="B27" s="38">
        <f>B26*12</f>
        <v>36000</v>
      </c>
      <c r="C27" s="39">
        <f>C26*12</f>
        <v>36000</v>
      </c>
      <c r="D27" s="17">
        <f>SUM(B27:C27)</f>
        <v>72000</v>
      </c>
    </row>
    <row r="28" spans="1:5" ht="17" thickBot="1">
      <c r="A28" s="40" t="s">
        <v>18</v>
      </c>
      <c r="B28" s="41">
        <f>SUM(B27:B27)</f>
        <v>36000</v>
      </c>
      <c r="C28" s="41">
        <f>SUM(C27:C27)</f>
        <v>36000</v>
      </c>
      <c r="D28" s="17">
        <f>SUM(B28:C28)</f>
        <v>72000</v>
      </c>
    </row>
    <row r="29" spans="1:5">
      <c r="A29" s="84"/>
      <c r="B29" s="85"/>
      <c r="C29" s="85"/>
      <c r="D29" s="25">
        <f>SUM(D27:D27)</f>
        <v>72000</v>
      </c>
      <c r="E29" t="s">
        <v>13</v>
      </c>
    </row>
    <row r="30" spans="1:5">
      <c r="A30" s="84"/>
      <c r="B30" s="85"/>
      <c r="C30" s="85"/>
      <c r="D30" s="25"/>
    </row>
    <row r="31" spans="1:5">
      <c r="A31" s="86" t="s">
        <v>41</v>
      </c>
      <c r="B31" s="87">
        <f>B23+B28</f>
        <v>266000</v>
      </c>
      <c r="C31" s="87">
        <f>C23+C28</f>
        <v>269000</v>
      </c>
      <c r="D31" s="30">
        <f>SUM(B31:C31)</f>
        <v>535000</v>
      </c>
    </row>
    <row r="32" spans="1:5" ht="17" thickBot="1">
      <c r="A32" s="83"/>
      <c r="B32" s="54"/>
      <c r="C32" s="54"/>
      <c r="D32" s="42"/>
    </row>
    <row r="33" spans="1:5" ht="17" thickBot="1">
      <c r="A33" s="89" t="s">
        <v>39</v>
      </c>
      <c r="B33" s="42">
        <f>B31+B13*B6</f>
        <v>396000</v>
      </c>
      <c r="C33" s="42">
        <f>C31+C13*C6</f>
        <v>405960</v>
      </c>
      <c r="D33" s="42">
        <f>SUM(B33:C33)</f>
        <v>801960</v>
      </c>
    </row>
    <row r="34" spans="1:5" ht="17" thickBot="1">
      <c r="A34" s="80"/>
      <c r="B34" s="42"/>
      <c r="C34" s="42"/>
      <c r="D34" s="42"/>
    </row>
    <row r="35" spans="1:5" ht="17" thickBot="1">
      <c r="A35" s="43" t="s">
        <v>28</v>
      </c>
      <c r="B35" s="44">
        <f>B7-B33</f>
        <v>4000</v>
      </c>
      <c r="C35" s="44">
        <f>C7-C33</f>
        <v>64840.000000000058</v>
      </c>
      <c r="D35" s="45">
        <f>SUM(B35:C35)</f>
        <v>68840.000000000058</v>
      </c>
    </row>
    <row r="36" spans="1:5">
      <c r="B36" s="25" t="s">
        <v>2</v>
      </c>
      <c r="D36" s="25">
        <f>D7-D33</f>
        <v>68840</v>
      </c>
      <c r="E36" t="s">
        <v>13</v>
      </c>
    </row>
    <row r="37" spans="1:5" ht="17" thickBot="1"/>
    <row r="38" spans="1:5">
      <c r="A38" s="57" t="s">
        <v>29</v>
      </c>
      <c r="B38" s="58"/>
      <c r="C38" s="58"/>
      <c r="D38" s="59"/>
    </row>
    <row r="39" spans="1:5">
      <c r="A39" s="16" t="s">
        <v>6</v>
      </c>
      <c r="B39" s="35">
        <f>VLOOKUP(B35,taxtable,4)</f>
        <v>0.15</v>
      </c>
      <c r="C39" s="35">
        <f>VLOOKUP(C35,taxtable,4)</f>
        <v>0.25</v>
      </c>
      <c r="D39" s="36" t="s">
        <v>2</v>
      </c>
    </row>
    <row r="40" spans="1:5">
      <c r="A40" s="16" t="s">
        <v>45</v>
      </c>
      <c r="B40" s="90">
        <f>B35-VLOOKUP(B35,taxtable,5,TRUE)</f>
        <v>4000</v>
      </c>
      <c r="C40" s="90">
        <f>C35-VLOOKUP(C35,taxtable,5,TRUE)</f>
        <v>14840.000000000058</v>
      </c>
      <c r="D40" s="55">
        <f>SUM(B40:C40)</f>
        <v>18840.000000000058</v>
      </c>
    </row>
    <row r="41" spans="1:5">
      <c r="A41" s="16" t="s">
        <v>31</v>
      </c>
      <c r="B41" s="53">
        <f>B39*B40</f>
        <v>600</v>
      </c>
      <c r="C41" s="53">
        <f>C39*C40</f>
        <v>3710.0000000000146</v>
      </c>
      <c r="D41" s="55">
        <f>SUM(B41:C41)</f>
        <v>4310.0000000000146</v>
      </c>
    </row>
    <row r="42" spans="1:5">
      <c r="A42" s="16" t="s">
        <v>27</v>
      </c>
      <c r="B42" s="53">
        <f>VLOOKUP(B35,taxtable,3)</f>
        <v>0</v>
      </c>
      <c r="C42" s="53">
        <f>VLOOKUP(C35,taxtable,3)</f>
        <v>7500</v>
      </c>
      <c r="D42" s="55">
        <f>SUM(B42:C42)</f>
        <v>7500</v>
      </c>
    </row>
    <row r="43" spans="1:5" ht="17" thickBot="1">
      <c r="A43" s="31" t="s">
        <v>5</v>
      </c>
      <c r="B43" s="32">
        <f>SUM(B41:B42)</f>
        <v>600</v>
      </c>
      <c r="C43" s="32">
        <f>SUM(C41:C42)</f>
        <v>11210.000000000015</v>
      </c>
      <c r="D43" s="60">
        <f>SUM(B43:C43)</f>
        <v>11810.000000000015</v>
      </c>
    </row>
    <row r="45" spans="1:5" ht="17" thickBot="1">
      <c r="E45" t="s">
        <v>13</v>
      </c>
    </row>
    <row r="46" spans="1:5" ht="17" thickBot="1">
      <c r="A46" s="56" t="s">
        <v>30</v>
      </c>
      <c r="B46" s="61">
        <f>IF(B35&gt;=0, B35-B43,0)</f>
        <v>3400</v>
      </c>
      <c r="C46" s="61">
        <f>IF(C35&gt;=0, C35-C43,0)</f>
        <v>53630.000000000044</v>
      </c>
      <c r="D46" s="62">
        <f>SUM(B46:C46)</f>
        <v>57030.000000000044</v>
      </c>
    </row>
    <row r="47" spans="1:5">
      <c r="A47" s="88" t="s">
        <v>42</v>
      </c>
      <c r="B47" s="25">
        <f>SUM($B$46:B46)</f>
        <v>3400</v>
      </c>
      <c r="C47" s="25">
        <f>SUM($B$46:C46)</f>
        <v>57030.000000000044</v>
      </c>
    </row>
  </sheetData>
  <phoneticPr fontId="6" type="noConversion"/>
  <dataValidations count="3">
    <dataValidation type="whole" operator="greaterThanOrEqual" allowBlank="1" showInputMessage="1" showErrorMessage="1" sqref="B6 B18:C20" xr:uid="{00000000-0002-0000-0000-000000000000}">
      <formula1>0</formula1>
    </dataValidation>
    <dataValidation type="decimal" operator="greaterThanOrEqual" allowBlank="1" showInputMessage="1" showErrorMessage="1" sqref="B26:C26 B4:C4 B11:C12" xr:uid="{00000000-0002-0000-0000-000001000000}">
      <formula1>0</formula1>
    </dataValidation>
    <dataValidation type="decimal" allowBlank="1" showInputMessage="1" showErrorMessage="1" sqref="B5:C5" xr:uid="{00000000-0002-0000-0000-000002000000}">
      <formula1>-10</formula1>
      <formula2>10</formula2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9"/>
  <sheetViews>
    <sheetView workbookViewId="0">
      <selection activeCell="A2" sqref="A2:E9"/>
    </sheetView>
  </sheetViews>
  <sheetFormatPr baseColWidth="10" defaultColWidth="11" defaultRowHeight="16"/>
  <cols>
    <col min="1" max="1" width="18.83203125" customWidth="1"/>
    <col min="2" max="2" width="15.6640625" bestFit="1" customWidth="1"/>
    <col min="3" max="3" width="14.6640625" bestFit="1" customWidth="1"/>
    <col min="5" max="5" width="15.6640625" bestFit="1" customWidth="1"/>
  </cols>
  <sheetData>
    <row r="1" spans="1:5" ht="37" thickBot="1">
      <c r="A1" s="47" t="s">
        <v>21</v>
      </c>
      <c r="B1" s="48" t="s">
        <v>22</v>
      </c>
      <c r="C1" s="48" t="s">
        <v>25</v>
      </c>
      <c r="D1" s="48" t="s">
        <v>26</v>
      </c>
      <c r="E1" s="48" t="s">
        <v>23</v>
      </c>
    </row>
    <row r="2" spans="1:5" ht="18" thickBot="1">
      <c r="A2" s="49">
        <v>0</v>
      </c>
      <c r="B2" s="50">
        <v>50000</v>
      </c>
      <c r="C2" s="25">
        <v>0</v>
      </c>
      <c r="D2" s="46">
        <v>0.15</v>
      </c>
      <c r="E2" s="52">
        <v>0</v>
      </c>
    </row>
    <row r="3" spans="1:5" ht="18" thickBot="1">
      <c r="A3" s="49">
        <v>50000</v>
      </c>
      <c r="B3" s="50">
        <v>75000</v>
      </c>
      <c r="C3" s="50">
        <v>7500</v>
      </c>
      <c r="D3" s="46">
        <v>0.25</v>
      </c>
      <c r="E3" s="52">
        <v>50000</v>
      </c>
    </row>
    <row r="4" spans="1:5" ht="18" thickBot="1">
      <c r="A4" s="49">
        <v>75000</v>
      </c>
      <c r="B4" s="50">
        <v>100000</v>
      </c>
      <c r="C4" s="50">
        <v>13750</v>
      </c>
      <c r="D4" s="46">
        <v>0.34</v>
      </c>
      <c r="E4" s="52">
        <v>75000</v>
      </c>
    </row>
    <row r="5" spans="1:5" ht="18" thickBot="1">
      <c r="A5" s="49">
        <v>100000</v>
      </c>
      <c r="B5" s="50">
        <v>335000</v>
      </c>
      <c r="C5" s="50">
        <v>22250</v>
      </c>
      <c r="D5" s="46">
        <v>0.39</v>
      </c>
      <c r="E5" s="52">
        <v>100000</v>
      </c>
    </row>
    <row r="6" spans="1:5" ht="18" thickBot="1">
      <c r="A6" s="49">
        <v>335000</v>
      </c>
      <c r="B6" s="50">
        <v>10000000</v>
      </c>
      <c r="C6" s="50">
        <v>113900</v>
      </c>
      <c r="D6" s="46">
        <v>0.34</v>
      </c>
      <c r="E6" s="52">
        <v>335000</v>
      </c>
    </row>
    <row r="7" spans="1:5" ht="18" thickBot="1">
      <c r="A7" s="49">
        <v>10000000</v>
      </c>
      <c r="B7" s="50">
        <v>15000000</v>
      </c>
      <c r="C7" s="50">
        <v>3400000</v>
      </c>
      <c r="D7" s="46">
        <v>0.35</v>
      </c>
      <c r="E7" s="52">
        <v>10000000</v>
      </c>
    </row>
    <row r="8" spans="1:5" ht="18" thickBot="1">
      <c r="A8" s="49">
        <v>15000000</v>
      </c>
      <c r="B8" s="50">
        <v>18333333</v>
      </c>
      <c r="C8" s="50">
        <v>5150000</v>
      </c>
      <c r="D8" s="46">
        <v>0.38</v>
      </c>
      <c r="E8" s="52">
        <v>15000000</v>
      </c>
    </row>
    <row r="9" spans="1:5" ht="19" thickBot="1">
      <c r="A9" s="49">
        <v>18333333</v>
      </c>
      <c r="B9" s="50" t="s">
        <v>24</v>
      </c>
      <c r="C9" s="51">
        <v>0</v>
      </c>
      <c r="D9" s="46">
        <v>0.35</v>
      </c>
      <c r="E9" s="52">
        <v>0</v>
      </c>
    </row>
  </sheetData>
  <pageMargins left="0.75" right="0.75" top="1" bottom="1" header="0.5" footer="0.5"/>
  <pageSetup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F46CD6-10E0-43DD-ABEE-2A9CD5747B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ProForma</vt:lpstr>
      <vt:lpstr>Tax Table</vt:lpstr>
      <vt:lpstr>taxrate</vt:lpstr>
      <vt:lpstr>taxtable</vt:lpstr>
      <vt:lpstr>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Microsoft Office User</cp:lastModifiedBy>
  <dcterms:created xsi:type="dcterms:W3CDTF">2011-01-14T06:55:19Z</dcterms:created>
  <dcterms:modified xsi:type="dcterms:W3CDTF">2020-01-12T02:43:32Z</dcterms:modified>
</cp:coreProperties>
</file>